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riginhousingorguk.sharepoint.com/sites/SalesMarketing/Secure Sales/01. Shared Ownership Schemes New Build/HWH, Palmerston Road SO/Pricing/"/>
    </mc:Choice>
  </mc:AlternateContent>
  <xr:revisionPtr revIDLastSave="300" documentId="14_{B7DDCA61-80B4-42ED-AC44-1A493F5E458F}" xr6:coauthVersionLast="47" xr6:coauthVersionMax="47" xr10:uidLastSave="{146FF109-810A-426F-8591-0A8F0B358C19}"/>
  <bookViews>
    <workbookView xWindow="-110" yWindow="-110" windowWidth="19420" windowHeight="10420" xr2:uid="{2A51F71A-0161-4F4D-8B13-800FB8FA672B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" i="1" l="1"/>
  <c r="G27" i="1"/>
  <c r="J26" i="1"/>
  <c r="G26" i="1"/>
  <c r="J23" i="1"/>
  <c r="G23" i="1"/>
  <c r="J21" i="1"/>
  <c r="G21" i="1"/>
  <c r="J20" i="1"/>
  <c r="G20" i="1"/>
  <c r="J16" i="1"/>
  <c r="G16" i="1"/>
  <c r="J13" i="1"/>
  <c r="G13" i="1"/>
  <c r="J12" i="1"/>
  <c r="G12" i="1"/>
  <c r="J11" i="1"/>
  <c r="G11" i="1"/>
  <c r="G17" i="1"/>
  <c r="J30" i="1"/>
  <c r="G30" i="1"/>
  <c r="J29" i="1"/>
  <c r="G29" i="1"/>
  <c r="G24" i="1"/>
  <c r="G22" i="1"/>
  <c r="O27" i="1" l="1"/>
  <c r="L27" i="1"/>
  <c r="N27" i="1" s="1"/>
  <c r="O26" i="1"/>
  <c r="L26" i="1"/>
  <c r="N26" i="1" s="1"/>
  <c r="O23" i="1"/>
  <c r="L23" i="1"/>
  <c r="N23" i="1" s="1"/>
  <c r="O21" i="1"/>
  <c r="L21" i="1"/>
  <c r="N21" i="1" s="1"/>
  <c r="O20" i="1"/>
  <c r="L20" i="1"/>
  <c r="N20" i="1" s="1"/>
  <c r="O16" i="1"/>
  <c r="L16" i="1"/>
  <c r="O13" i="1"/>
  <c r="L13" i="1"/>
  <c r="O12" i="1"/>
  <c r="L12" i="1"/>
  <c r="O11" i="1"/>
  <c r="L11" i="1"/>
  <c r="O29" i="1"/>
  <c r="L29" i="1"/>
  <c r="N29" i="1" s="1"/>
  <c r="O30" i="1"/>
  <c r="L30" i="1"/>
  <c r="N30" i="1" s="1"/>
</calcChain>
</file>

<file path=xl/sharedStrings.xml><?xml version="1.0" encoding="utf-8"?>
<sst xmlns="http://schemas.openxmlformats.org/spreadsheetml/2006/main" count="102" uniqueCount="76">
  <si>
    <t>Culvert West House, Masons Avenue, HA3 5FH</t>
  </si>
  <si>
    <t xml:space="preserve"> </t>
  </si>
  <si>
    <t>Flat No</t>
  </si>
  <si>
    <t>Floor Level</t>
  </si>
  <si>
    <t>Flat Type</t>
  </si>
  <si>
    <t>Sq.m</t>
  </si>
  <si>
    <t>Sqft</t>
  </si>
  <si>
    <t>Full Value</t>
  </si>
  <si>
    <t>En-Suite</t>
  </si>
  <si>
    <t>25% Share</t>
  </si>
  <si>
    <t xml:space="preserve">Monthly Mortgage </t>
  </si>
  <si>
    <r>
      <t xml:space="preserve">Monthly Rental </t>
    </r>
    <r>
      <rPr>
        <b/>
        <i/>
        <sz val="11"/>
        <color theme="1"/>
        <rFont val="Calibri"/>
        <family val="2"/>
        <scheme val="minor"/>
      </rPr>
      <t>2.75%</t>
    </r>
  </si>
  <si>
    <r>
      <t xml:space="preserve">Service Charge </t>
    </r>
    <r>
      <rPr>
        <b/>
        <i/>
        <sz val="11"/>
        <color theme="1"/>
        <rFont val="Calibri"/>
        <family val="2"/>
        <scheme val="minor"/>
      </rPr>
      <t>Estimate</t>
    </r>
  </si>
  <si>
    <r>
      <t xml:space="preserve">Monthly Cost </t>
    </r>
    <r>
      <rPr>
        <b/>
        <i/>
        <sz val="11"/>
        <color theme="1"/>
        <rFont val="Calibri"/>
        <family val="2"/>
        <scheme val="minor"/>
      </rPr>
      <t>Estimate</t>
    </r>
  </si>
  <si>
    <t>Deposit</t>
  </si>
  <si>
    <t>Household Income</t>
  </si>
  <si>
    <t>Aspect</t>
  </si>
  <si>
    <t>1 Bedroom</t>
  </si>
  <si>
    <t>B5</t>
  </si>
  <si>
    <t xml:space="preserve"> £          325,000</t>
  </si>
  <si>
    <t>N</t>
  </si>
  <si>
    <t xml:space="preserve"> £        81,250</t>
  </si>
  <si>
    <t xml:space="preserve"> £         386</t>
  </si>
  <si>
    <t xml:space="preserve"> £        559</t>
  </si>
  <si>
    <t xml:space="preserve"> £        8,125</t>
  </si>
  <si>
    <t xml:space="preserve"> £       44,000</t>
  </si>
  <si>
    <t>NE</t>
  </si>
  <si>
    <t>B9</t>
  </si>
  <si>
    <t>W</t>
  </si>
  <si>
    <t>B13</t>
  </si>
  <si>
    <t>E</t>
  </si>
  <si>
    <t>B16</t>
  </si>
  <si>
    <t>B19</t>
  </si>
  <si>
    <t xml:space="preserve"> £          327,500</t>
  </si>
  <si>
    <t xml:space="preserve"> £        81,875</t>
  </si>
  <si>
    <t xml:space="preserve"> £         389</t>
  </si>
  <si>
    <t xml:space="preserve"> £        563</t>
  </si>
  <si>
    <t xml:space="preserve"> £        8,188</t>
  </si>
  <si>
    <t xml:space="preserve"> £       44,250</t>
  </si>
  <si>
    <t>B20</t>
  </si>
  <si>
    <t xml:space="preserve"> £          330,000</t>
  </si>
  <si>
    <t xml:space="preserve"> £        82,500</t>
  </si>
  <si>
    <t xml:space="preserve"> £         392</t>
  </si>
  <si>
    <t xml:space="preserve"> £        567</t>
  </si>
  <si>
    <t xml:space="preserve"> £        8,250</t>
  </si>
  <si>
    <t xml:space="preserve"> £       44,500</t>
  </si>
  <si>
    <t>B30</t>
  </si>
  <si>
    <t>B34</t>
  </si>
  <si>
    <t>RESERVED</t>
  </si>
  <si>
    <t>B48</t>
  </si>
  <si>
    <t>2 bedroom</t>
  </si>
  <si>
    <t>B3</t>
  </si>
  <si>
    <t>SW</t>
  </si>
  <si>
    <t>B4</t>
  </si>
  <si>
    <t>Y</t>
  </si>
  <si>
    <t>NW</t>
  </si>
  <si>
    <t>B7</t>
  </si>
  <si>
    <t>B10</t>
  </si>
  <si>
    <t>B14</t>
  </si>
  <si>
    <t>B15</t>
  </si>
  <si>
    <t>B17</t>
  </si>
  <si>
    <t>B18</t>
  </si>
  <si>
    <t>B22</t>
  </si>
  <si>
    <t>B52</t>
  </si>
  <si>
    <t>B53</t>
  </si>
  <si>
    <t>Important notes – please read carefully</t>
  </si>
  <si>
    <t>1. Prices are based on a valuation carried out in January 2023 (valuations are subject to review every three months).</t>
  </si>
  <si>
    <t>2. A breakdown of the estimated service charge, including items such as building insurance, management fees and cleaning/maintenance of communal areas etc. will be made available at viewings and to your solicitor if you decide to proceed with the purchase.</t>
  </si>
  <si>
    <t>3. The mortgage rate is based on a minimum 90% repayment loan over 25 years at an interest rate of 6.50%.  The figures are for guidance only – you must obtain advice from an Independent Financial Advisor (IFA).</t>
  </si>
  <si>
    <t>4. The minimum income figures are the income levels which Origin Housing would require you to have to be able to offer a property to you, assuming that you have no other outstanding credit commitments.  Overtime and commission payments may only be included if they are guaranteed.</t>
  </si>
  <si>
    <r>
      <t>5. YOUR HOME IS AT RISK IF YOU FAIL TO KEEP UP THE REPAYMENTS ON YOUR RENT, MORTGAGE OR SERVICE CHARGE</t>
    </r>
    <r>
      <rPr>
        <sz val="9"/>
        <color rgb="FF000000"/>
        <rFont val="Arial"/>
      </rPr>
      <t>. Please make sure that you can afford the repayments before committing to purchase.</t>
    </r>
  </si>
  <si>
    <t>6. Whilst we make every effort to update this price list regularly, properties are allocated on a continual basis and as such, availability and price is subject to change without notice.</t>
  </si>
  <si>
    <t xml:space="preserve">                                                                                            Tel: 0300 323 0325</t>
  </si>
  <si>
    <t xml:space="preserve">                                                                                               E-mail:  Sales@originhousing.org.uk</t>
  </si>
  <si>
    <t>Origin Housing Ltd, St Richard’s House, 110 Eversholt Street, NW1 1BS</t>
  </si>
  <si>
    <t>Price correct as of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</si>
</sst>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_-&quot;£&quot;* #,##0_-;\-&quot;£&quot;* #,##0_-;_-&quot;£&quot;* &quot;-&quot;??_-;_-@_-"/>
    <numFmt numFmtId="166" formatCode="_-[$£-809]* #,##0_-;\-[$£-809]* #,##0_-;_-[$£-809]* &quot;-&quot;??_-;_-@_-"/>
    <numFmt numFmtId="167" formatCode="_-[$£-809]* #,##0.00_-;\-[$£-809]* #,##0.00_-;_-[$£-809]* &quot;-&quot;??_-;_-@_-"/>
    <numFmt numFmtId="168" formatCode="_-&quot;£&quot;* #,##0_-;\-&quot;£&quot;* #,##0_-;_-&quot;£&quot;* &quot;-&quot;_-;_-@_-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b/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  <family val="2"/>
    </font>
    <font>
      <i/>
      <sz val="9"/>
      <color rgb="FF000000"/>
      <name val="Arial"/>
      <family val="2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0">
    <xf numFmtId="0" fontId="0" fillId="0" borderId="0" xfId="0"/>
    <xf numFmtId="1" fontId="0" fillId="0" borderId="0" xfId="0" applyNumberFormat="1"/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 applyAlignment="1">
      <alignment horizontal="justify" vertical="center"/>
    </xf>
    <xf numFmtId="0" fontId="2" fillId="3" borderId="0" xfId="0" applyFont="1" applyFill="1"/>
    <xf numFmtId="0" fontId="0" fillId="3" borderId="0" xfId="0" applyFill="1"/>
    <xf numFmtId="0" fontId="2" fillId="3" borderId="1" xfId="0" applyFont="1" applyFill="1" applyBorder="1" applyAlignment="1">
      <alignment wrapText="1"/>
    </xf>
    <xf numFmtId="0" fontId="2" fillId="3" borderId="1" xfId="0" applyFont="1" applyFill="1" applyBorder="1"/>
    <xf numFmtId="0" fontId="0" fillId="5" borderId="1" xfId="0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0" fillId="0" borderId="1" xfId="1" applyNumberFormat="1" applyFont="1" applyBorder="1" applyAlignment="1">
      <alignment horizontal="center"/>
    </xf>
    <xf numFmtId="166" fontId="0" fillId="0" borderId="1" xfId="0" applyNumberFormat="1" applyBorder="1"/>
    <xf numFmtId="167" fontId="0" fillId="0" borderId="1" xfId="0" applyNumberFormat="1" applyBorder="1"/>
    <xf numFmtId="168" fontId="0" fillId="0" borderId="1" xfId="0" applyNumberFormat="1" applyBorder="1"/>
    <xf numFmtId="0" fontId="8" fillId="0" borderId="9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/>
    <xf numFmtId="0" fontId="13" fillId="0" borderId="0" xfId="0" applyFont="1"/>
    <xf numFmtId="0" fontId="14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66" fontId="14" fillId="0" borderId="1" xfId="0" applyNumberFormat="1" applyFont="1" applyBorder="1" applyAlignment="1">
      <alignment horizontal="right"/>
    </xf>
    <xf numFmtId="0" fontId="8" fillId="0" borderId="4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right"/>
    </xf>
    <xf numFmtId="166" fontId="0" fillId="0" borderId="1" xfId="0" applyNumberFormat="1" applyBorder="1" applyAlignment="1">
      <alignment horizontal="right"/>
    </xf>
    <xf numFmtId="0" fontId="8" fillId="0" borderId="8" xfId="0" applyFont="1" applyBorder="1" applyAlignment="1">
      <alignment horizontal="right"/>
    </xf>
    <xf numFmtId="167" fontId="14" fillId="0" borderId="1" xfId="0" applyNumberFormat="1" applyFont="1" applyBorder="1" applyAlignment="1">
      <alignment vertical="center"/>
    </xf>
    <xf numFmtId="167" fontId="0" fillId="0" borderId="1" xfId="0" applyNumberFormat="1" applyBorder="1" applyAlignment="1">
      <alignment vertical="center"/>
    </xf>
    <xf numFmtId="167" fontId="8" fillId="0" borderId="4" xfId="0" applyNumberFormat="1" applyFont="1" applyBorder="1" applyAlignment="1">
      <alignment vertical="center"/>
    </xf>
    <xf numFmtId="167" fontId="8" fillId="0" borderId="8" xfId="0" applyNumberFormat="1" applyFont="1" applyBorder="1" applyAlignment="1">
      <alignment vertical="center"/>
    </xf>
    <xf numFmtId="167" fontId="8" fillId="0" borderId="4" xfId="0" applyNumberFormat="1" applyFont="1" applyBorder="1" applyAlignment="1">
      <alignment horizontal="center"/>
    </xf>
    <xf numFmtId="167" fontId="8" fillId="0" borderId="8" xfId="0" applyNumberFormat="1" applyFont="1" applyBorder="1" applyAlignment="1">
      <alignment horizontal="center"/>
    </xf>
    <xf numFmtId="0" fontId="9" fillId="2" borderId="0" xfId="0" applyFont="1" applyFill="1" applyAlignment="1">
      <alignment horizontal="justify" vertical="center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9" fillId="0" borderId="0" xfId="0" applyFont="1" applyAlignment="1">
      <alignment horizontal="justify" vertical="center"/>
    </xf>
    <xf numFmtId="0" fontId="9" fillId="0" borderId="0" xfId="0" applyFont="1" applyAlignment="1">
      <alignment vertical="top" wrapText="1"/>
    </xf>
    <xf numFmtId="165" fontId="0" fillId="5" borderId="2" xfId="1" applyNumberFormat="1" applyFont="1" applyFill="1" applyBorder="1" applyAlignment="1">
      <alignment horizontal="center"/>
    </xf>
    <xf numFmtId="165" fontId="0" fillId="5" borderId="3" xfId="1" applyNumberFormat="1" applyFont="1" applyFill="1" applyBorder="1" applyAlignment="1">
      <alignment horizontal="center"/>
    </xf>
    <xf numFmtId="165" fontId="0" fillId="5" borderId="4" xfId="1" applyNumberFormat="1" applyFont="1" applyFill="1" applyBorder="1" applyAlignment="1">
      <alignment horizontal="center"/>
    </xf>
    <xf numFmtId="165" fontId="0" fillId="5" borderId="10" xfId="1" applyNumberFormat="1" applyFont="1" applyFill="1" applyBorder="1" applyAlignment="1">
      <alignment horizontal="center"/>
    </xf>
    <xf numFmtId="165" fontId="0" fillId="5" borderId="5" xfId="1" applyNumberFormat="1" applyFont="1" applyFill="1" applyBorder="1" applyAlignment="1">
      <alignment horizontal="center"/>
    </xf>
    <xf numFmtId="165" fontId="0" fillId="5" borderId="6" xfId="1" applyNumberFormat="1" applyFont="1" applyFill="1" applyBorder="1" applyAlignment="1">
      <alignment horizontal="center"/>
    </xf>
    <xf numFmtId="166" fontId="0" fillId="5" borderId="2" xfId="0" applyNumberFormat="1" applyFill="1" applyBorder="1" applyAlignment="1">
      <alignment horizontal="center"/>
    </xf>
    <xf numFmtId="166" fontId="0" fillId="5" borderId="3" xfId="0" applyNumberFormat="1" applyFill="1" applyBorder="1" applyAlignment="1">
      <alignment horizontal="center"/>
    </xf>
    <xf numFmtId="166" fontId="0" fillId="5" borderId="4" xfId="0" applyNumberForma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/>
    </xf>
    <xf numFmtId="0" fontId="9" fillId="0" borderId="0" xfId="0" applyFont="1" applyAlignment="1">
      <alignment horizontal="justify" vertical="top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 indent="2"/>
    </xf>
    <xf numFmtId="0" fontId="12" fillId="0" borderId="0" xfId="0" applyFont="1" applyAlignment="1">
      <alignment horizontal="center" vertical="center"/>
    </xf>
    <xf numFmtId="166" fontId="14" fillId="0" borderId="1" xfId="0" applyNumberFormat="1" applyFont="1" applyBorder="1"/>
    <xf numFmtId="166" fontId="8" fillId="0" borderId="4" xfId="0" applyNumberFormat="1" applyFont="1" applyBorder="1" applyAlignment="1">
      <alignment horizontal="center"/>
    </xf>
    <xf numFmtId="166" fontId="8" fillId="0" borderId="8" xfId="0" applyNumberFormat="1" applyFont="1" applyBorder="1" applyAlignment="1">
      <alignment horizontal="center"/>
    </xf>
    <xf numFmtId="166" fontId="0" fillId="0" borderId="1" xfId="0" applyNumberFormat="1" applyBorder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552450</xdr:colOff>
      <xdr:row>0</xdr:row>
      <xdr:rowOff>123825</xdr:rowOff>
    </xdr:from>
    <xdr:to>
      <xdr:col>16</xdr:col>
      <xdr:colOff>600075</xdr:colOff>
      <xdr:row>6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6CDA2F-7791-4BBD-B109-F66F0B1FA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123825"/>
          <a:ext cx="3603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12701</xdr:colOff>
      <xdr:row>0</xdr:row>
      <xdr:rowOff>9525</xdr:rowOff>
    </xdr:from>
    <xdr:to>
      <xdr:col>5</xdr:col>
      <xdr:colOff>12701</xdr:colOff>
      <xdr:row>6</xdr:row>
      <xdr:rowOff>174625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BB5331-5A53-4C6B-B8FC-AA3BD00E563B}"/>
            </a:ext>
            <a:ext uri="{147F2762-F138-4A5C-976F-8EAC2B608ADB}">
              <a16:predDERef xmlns:a16="http://schemas.microsoft.com/office/drawing/2014/main" pred="{876CDA2F-7791-4BBD-B109-F66F0B1FA29E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2301" y="9525"/>
          <a:ext cx="2438400" cy="125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183A2-8E44-4465-8991-A736DF570387}">
  <sheetPr>
    <pageSetUpPr fitToPage="1"/>
  </sheetPr>
  <dimension ref="B7:S49"/>
  <sheetViews>
    <sheetView tabSelected="1" workbookViewId="0">
      <selection activeCell="K14" sqref="K14"/>
    </sheetView>
  </sheetViews>
  <sheetFormatPr defaultRowHeight="14.45"/>
  <cols>
    <col min="7" max="7" width="9.5703125" bestFit="1" customWidth="1"/>
    <col min="8" max="8" width="14.5703125" customWidth="1"/>
    <col min="10" max="10" width="11.7109375" customWidth="1"/>
    <col min="11" max="11" width="9.5703125" customWidth="1"/>
    <col min="12" max="13" width="9.28515625" bestFit="1" customWidth="1"/>
    <col min="14" max="14" width="12.28515625" bestFit="1" customWidth="1"/>
    <col min="15" max="15" width="11.85546875" bestFit="1" customWidth="1"/>
    <col min="16" max="16" width="11.28515625" customWidth="1"/>
  </cols>
  <sheetData>
    <row r="7" spans="2:17">
      <c r="E7" s="6"/>
      <c r="F7" s="5" t="s">
        <v>0</v>
      </c>
      <c r="G7" s="6"/>
      <c r="H7" s="6"/>
      <c r="I7" s="6"/>
    </row>
    <row r="8" spans="2:17" ht="43.5">
      <c r="B8" s="7" t="s">
        <v>1</v>
      </c>
      <c r="C8" s="8" t="s">
        <v>2</v>
      </c>
      <c r="D8" s="7" t="s">
        <v>3</v>
      </c>
      <c r="E8" s="7" t="s">
        <v>4</v>
      </c>
      <c r="F8" s="8" t="s">
        <v>5</v>
      </c>
      <c r="G8" s="8" t="s">
        <v>6</v>
      </c>
      <c r="H8" s="8" t="s">
        <v>7</v>
      </c>
      <c r="I8" s="8" t="s">
        <v>8</v>
      </c>
      <c r="J8" s="8" t="s">
        <v>9</v>
      </c>
      <c r="K8" s="7" t="s">
        <v>10</v>
      </c>
      <c r="L8" s="7" t="s">
        <v>11</v>
      </c>
      <c r="M8" s="7" t="s">
        <v>12</v>
      </c>
      <c r="N8" s="7" t="s">
        <v>13</v>
      </c>
      <c r="O8" s="7" t="s">
        <v>14</v>
      </c>
      <c r="P8" s="7" t="s">
        <v>15</v>
      </c>
      <c r="Q8" s="7" t="s">
        <v>16</v>
      </c>
    </row>
    <row r="9" spans="2:17" ht="15">
      <c r="B9" s="49" t="s">
        <v>17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1"/>
    </row>
    <row r="10" spans="2:17" ht="15">
      <c r="B10" s="11" t="s">
        <v>18</v>
      </c>
      <c r="C10" s="12">
        <v>5</v>
      </c>
      <c r="D10" s="12">
        <v>1</v>
      </c>
      <c r="E10" s="12">
        <v>1</v>
      </c>
      <c r="F10" s="12">
        <v>55</v>
      </c>
      <c r="G10" s="12">
        <v>592</v>
      </c>
      <c r="H10" s="35" t="s">
        <v>19</v>
      </c>
      <c r="I10" s="12" t="s">
        <v>20</v>
      </c>
      <c r="J10" s="39" t="s">
        <v>21</v>
      </c>
      <c r="K10" s="35" t="s">
        <v>22</v>
      </c>
      <c r="L10" s="39" t="s">
        <v>23</v>
      </c>
      <c r="M10" s="44">
        <v>165.24</v>
      </c>
      <c r="N10" s="79">
        <v>1110</v>
      </c>
      <c r="O10" s="46" t="s">
        <v>24</v>
      </c>
      <c r="P10" s="77" t="s">
        <v>25</v>
      </c>
      <c r="Q10" s="12" t="s">
        <v>26</v>
      </c>
    </row>
    <row r="11" spans="2:17" ht="15">
      <c r="B11" s="13" t="s">
        <v>27</v>
      </c>
      <c r="C11" s="14">
        <v>6</v>
      </c>
      <c r="D11" s="32">
        <v>1</v>
      </c>
      <c r="E11" s="32">
        <v>7</v>
      </c>
      <c r="F11" s="32">
        <v>53.3</v>
      </c>
      <c r="G11" s="33">
        <f>F11*10.764</f>
        <v>573.72119999999995</v>
      </c>
      <c r="H11" s="36">
        <v>325000</v>
      </c>
      <c r="I11" s="32" t="s">
        <v>20</v>
      </c>
      <c r="J11" s="34">
        <f>SUM(H11*25%)</f>
        <v>81250</v>
      </c>
      <c r="K11" s="36">
        <v>383</v>
      </c>
      <c r="L11" s="34">
        <f>SUM(H11-J11)/12*2.75%</f>
        <v>558.59375</v>
      </c>
      <c r="M11" s="42">
        <v>168.25</v>
      </c>
      <c r="N11" s="79">
        <v>1110</v>
      </c>
      <c r="O11" s="76">
        <f>SUM(J11*10%)</f>
        <v>8125</v>
      </c>
      <c r="P11" s="76">
        <v>43750</v>
      </c>
      <c r="Q11" s="32" t="s">
        <v>28</v>
      </c>
    </row>
    <row r="12" spans="2:17" ht="15">
      <c r="B12" s="13" t="s">
        <v>29</v>
      </c>
      <c r="C12" s="14">
        <v>16</v>
      </c>
      <c r="D12" s="19">
        <v>2</v>
      </c>
      <c r="E12" s="19">
        <v>4</v>
      </c>
      <c r="F12" s="19">
        <v>55</v>
      </c>
      <c r="G12" s="20">
        <f t="shared" ref="G12:G13" si="0">F12*10.764</f>
        <v>592.02</v>
      </c>
      <c r="H12" s="37">
        <v>327500</v>
      </c>
      <c r="I12" s="19" t="s">
        <v>20</v>
      </c>
      <c r="J12" s="40">
        <f t="shared" ref="J12:J13" si="1">SUM(H12*25%)</f>
        <v>81875</v>
      </c>
      <c r="K12" s="37">
        <v>389</v>
      </c>
      <c r="L12" s="40">
        <f t="shared" ref="L12:L13" si="2">SUM(H12-J12)/12*2.75%</f>
        <v>562.890625</v>
      </c>
      <c r="M12" s="43">
        <v>169.8</v>
      </c>
      <c r="N12" s="79">
        <v>1122</v>
      </c>
      <c r="O12" s="22">
        <f t="shared" ref="O12:O13" si="3">SUM(J12*10%)</f>
        <v>8187.5</v>
      </c>
      <c r="P12" s="22">
        <v>44250</v>
      </c>
      <c r="Q12" s="19" t="s">
        <v>30</v>
      </c>
    </row>
    <row r="13" spans="2:17" ht="15">
      <c r="B13" s="11" t="s">
        <v>31</v>
      </c>
      <c r="C13" s="12">
        <v>13</v>
      </c>
      <c r="D13" s="32">
        <v>2</v>
      </c>
      <c r="E13" s="32">
        <v>7</v>
      </c>
      <c r="F13" s="32">
        <v>53.3</v>
      </c>
      <c r="G13" s="33">
        <f t="shared" si="0"/>
        <v>573.72119999999995</v>
      </c>
      <c r="H13" s="36">
        <v>325000</v>
      </c>
      <c r="I13" s="32" t="s">
        <v>20</v>
      </c>
      <c r="J13" s="34">
        <f t="shared" si="1"/>
        <v>81250</v>
      </c>
      <c r="K13" s="36">
        <v>383</v>
      </c>
      <c r="L13" s="34">
        <f t="shared" si="2"/>
        <v>558.59375</v>
      </c>
      <c r="M13" s="42">
        <v>168.25</v>
      </c>
      <c r="N13" s="79">
        <v>1110</v>
      </c>
      <c r="O13" s="76">
        <f t="shared" si="3"/>
        <v>8125</v>
      </c>
      <c r="P13" s="76">
        <v>43750</v>
      </c>
      <c r="Q13" s="32" t="s">
        <v>28</v>
      </c>
    </row>
    <row r="14" spans="2:17" ht="15">
      <c r="B14" s="13" t="s">
        <v>32</v>
      </c>
      <c r="C14" s="14">
        <v>19</v>
      </c>
      <c r="D14" s="14">
        <v>3</v>
      </c>
      <c r="E14" s="14">
        <v>1</v>
      </c>
      <c r="F14" s="14">
        <v>50</v>
      </c>
      <c r="G14" s="14">
        <v>538</v>
      </c>
      <c r="H14" s="38" t="s">
        <v>33</v>
      </c>
      <c r="I14" s="14" t="s">
        <v>20</v>
      </c>
      <c r="J14" s="41" t="s">
        <v>34</v>
      </c>
      <c r="K14" s="38" t="s">
        <v>35</v>
      </c>
      <c r="L14" s="41" t="s">
        <v>36</v>
      </c>
      <c r="M14" s="45">
        <v>165.24</v>
      </c>
      <c r="N14" s="79">
        <v>1117</v>
      </c>
      <c r="O14" s="47" t="s">
        <v>37</v>
      </c>
      <c r="P14" s="78" t="s">
        <v>38</v>
      </c>
      <c r="Q14" s="14" t="s">
        <v>26</v>
      </c>
    </row>
    <row r="15" spans="2:17" ht="15">
      <c r="B15" s="11" t="s">
        <v>39</v>
      </c>
      <c r="C15" s="12">
        <v>23</v>
      </c>
      <c r="D15" s="12">
        <v>3</v>
      </c>
      <c r="E15" s="12">
        <v>4</v>
      </c>
      <c r="F15" s="12">
        <v>55</v>
      </c>
      <c r="G15" s="12">
        <v>592</v>
      </c>
      <c r="H15" s="35" t="s">
        <v>40</v>
      </c>
      <c r="I15" s="12" t="s">
        <v>20</v>
      </c>
      <c r="J15" s="39" t="s">
        <v>41</v>
      </c>
      <c r="K15" s="35" t="s">
        <v>42</v>
      </c>
      <c r="L15" s="39" t="s">
        <v>43</v>
      </c>
      <c r="M15" s="44">
        <v>169.8</v>
      </c>
      <c r="N15" s="79">
        <v>1129</v>
      </c>
      <c r="O15" s="46" t="s">
        <v>44</v>
      </c>
      <c r="P15" s="77" t="s">
        <v>45</v>
      </c>
      <c r="Q15" s="12" t="s">
        <v>30</v>
      </c>
    </row>
    <row r="16" spans="2:17" ht="15">
      <c r="B16" s="25" t="s">
        <v>46</v>
      </c>
      <c r="C16" s="26">
        <v>27</v>
      </c>
      <c r="D16" s="32">
        <v>4</v>
      </c>
      <c r="E16" s="32">
        <v>7</v>
      </c>
      <c r="F16" s="32">
        <v>53.3</v>
      </c>
      <c r="G16" s="33">
        <f t="shared" ref="G16" si="4">F16*10.764</f>
        <v>573.72119999999995</v>
      </c>
      <c r="H16" s="36">
        <v>327500</v>
      </c>
      <c r="I16" s="32" t="s">
        <v>20</v>
      </c>
      <c r="J16" s="34">
        <f t="shared" ref="J16" si="5">SUM(H16*25%)</f>
        <v>81875</v>
      </c>
      <c r="K16" s="36">
        <v>386</v>
      </c>
      <c r="L16" s="34">
        <f t="shared" ref="L16" si="6">SUM(H16-J16)/12*2.75%</f>
        <v>562.890625</v>
      </c>
      <c r="M16" s="42">
        <v>168.25</v>
      </c>
      <c r="N16" s="79">
        <v>1117</v>
      </c>
      <c r="O16" s="76">
        <f t="shared" ref="O16" si="7">SUM(J16*10%)</f>
        <v>8187.5</v>
      </c>
      <c r="P16" s="76">
        <v>44000</v>
      </c>
      <c r="Q16" s="32" t="s">
        <v>28</v>
      </c>
    </row>
    <row r="17" spans="2:19" ht="15">
      <c r="B17" s="9" t="s">
        <v>47</v>
      </c>
      <c r="C17" s="9">
        <v>37</v>
      </c>
      <c r="D17" s="9">
        <v>5</v>
      </c>
      <c r="E17" s="9">
        <v>4</v>
      </c>
      <c r="F17" s="9">
        <v>55</v>
      </c>
      <c r="G17" s="10">
        <f t="shared" ref="G17:G18" si="8">F17*10.764</f>
        <v>592.02</v>
      </c>
      <c r="H17" s="63" t="s">
        <v>48</v>
      </c>
      <c r="I17" s="64"/>
      <c r="J17" s="64"/>
      <c r="K17" s="64"/>
      <c r="L17" s="64"/>
      <c r="M17" s="64"/>
      <c r="N17" s="64"/>
      <c r="O17" s="64"/>
      <c r="P17" s="64"/>
      <c r="Q17" s="65"/>
    </row>
    <row r="18" spans="2:19" ht="15">
      <c r="B18" s="27" t="s">
        <v>49</v>
      </c>
      <c r="C18" s="28">
        <v>51</v>
      </c>
      <c r="D18" s="15">
        <v>7</v>
      </c>
      <c r="E18" s="16">
        <v>4</v>
      </c>
      <c r="F18" s="16">
        <v>55</v>
      </c>
      <c r="G18" s="16">
        <v>592</v>
      </c>
      <c r="H18" s="66" t="s">
        <v>48</v>
      </c>
      <c r="I18" s="67"/>
      <c r="J18" s="67"/>
      <c r="K18" s="67"/>
      <c r="L18" s="67"/>
      <c r="M18" s="67"/>
      <c r="N18" s="67"/>
      <c r="O18" s="67"/>
      <c r="P18" s="67"/>
      <c r="Q18" s="68"/>
    </row>
    <row r="19" spans="2:19" ht="15">
      <c r="B19" s="52" t="s">
        <v>50</v>
      </c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</row>
    <row r="20" spans="2:19" ht="15">
      <c r="B20" s="11" t="s">
        <v>51</v>
      </c>
      <c r="C20" s="19">
        <v>3</v>
      </c>
      <c r="D20" s="19">
        <v>1</v>
      </c>
      <c r="E20" s="19">
        <v>3</v>
      </c>
      <c r="F20" s="19">
        <v>67</v>
      </c>
      <c r="G20" s="20">
        <f t="shared" ref="G20:G21" si="9">F20*10.764</f>
        <v>721.18799999999999</v>
      </c>
      <c r="H20" s="21">
        <v>415000</v>
      </c>
      <c r="I20" s="19" t="s">
        <v>20</v>
      </c>
      <c r="J20" s="22">
        <f t="shared" ref="J20:J21" si="10">SUM(H20*25%)</f>
        <v>103750</v>
      </c>
      <c r="K20" s="22">
        <v>492</v>
      </c>
      <c r="L20" s="22">
        <f t="shared" ref="L20:L21" si="11">SUM(H20-J20)/12*2.75%</f>
        <v>713.28125</v>
      </c>
      <c r="M20" s="23">
        <v>180.76</v>
      </c>
      <c r="N20" s="22">
        <f t="shared" ref="N20:N21" si="12">SUM(K20+L20+M20)</f>
        <v>1386.04125</v>
      </c>
      <c r="O20" s="22">
        <f>SUM(J20*10%)</f>
        <v>10375</v>
      </c>
      <c r="P20" s="24">
        <v>53000</v>
      </c>
      <c r="Q20" s="19" t="s">
        <v>52</v>
      </c>
    </row>
    <row r="21" spans="2:19" ht="15">
      <c r="B21" s="13" t="s">
        <v>53</v>
      </c>
      <c r="C21" s="14">
        <v>4</v>
      </c>
      <c r="D21" s="19">
        <v>1</v>
      </c>
      <c r="E21" s="19">
        <v>2</v>
      </c>
      <c r="F21" s="19">
        <v>71</v>
      </c>
      <c r="G21" s="20">
        <f t="shared" si="9"/>
        <v>764.24399999999991</v>
      </c>
      <c r="H21" s="21">
        <v>431250</v>
      </c>
      <c r="I21" s="19" t="s">
        <v>54</v>
      </c>
      <c r="J21" s="22">
        <f t="shared" si="10"/>
        <v>107812.5</v>
      </c>
      <c r="K21" s="22">
        <v>507</v>
      </c>
      <c r="L21" s="22">
        <f t="shared" si="11"/>
        <v>741.2109375</v>
      </c>
      <c r="M21" s="23">
        <v>184.86</v>
      </c>
      <c r="N21" s="22">
        <f t="shared" si="12"/>
        <v>1433.0709375000001</v>
      </c>
      <c r="O21" s="22">
        <f t="shared" ref="O21" si="13">SUM(J21*10%)</f>
        <v>10781.25</v>
      </c>
      <c r="P21" s="24">
        <v>54000</v>
      </c>
      <c r="Q21" s="19" t="s">
        <v>55</v>
      </c>
    </row>
    <row r="22" spans="2:19">
      <c r="B22" s="9" t="s">
        <v>56</v>
      </c>
      <c r="C22" s="9">
        <v>8</v>
      </c>
      <c r="D22" s="9">
        <v>1</v>
      </c>
      <c r="E22" s="9">
        <v>5</v>
      </c>
      <c r="F22" s="9">
        <v>78</v>
      </c>
      <c r="G22" s="10">
        <f t="shared" ref="G22:G24" si="14">F22*10.764</f>
        <v>839.59199999999998</v>
      </c>
      <c r="H22" s="57" t="s">
        <v>48</v>
      </c>
      <c r="I22" s="58"/>
      <c r="J22" s="58"/>
      <c r="K22" s="58"/>
      <c r="L22" s="58"/>
      <c r="M22" s="58"/>
      <c r="N22" s="58"/>
      <c r="O22" s="58"/>
      <c r="P22" s="58"/>
      <c r="Q22" s="59"/>
    </row>
    <row r="23" spans="2:19" ht="15">
      <c r="B23" s="11" t="s">
        <v>57</v>
      </c>
      <c r="C23" s="12">
        <v>10</v>
      </c>
      <c r="D23" s="19">
        <v>2</v>
      </c>
      <c r="E23" s="19">
        <v>3</v>
      </c>
      <c r="F23" s="19">
        <v>67</v>
      </c>
      <c r="G23" s="20">
        <f t="shared" si="14"/>
        <v>721.18799999999999</v>
      </c>
      <c r="H23" s="21">
        <v>415000</v>
      </c>
      <c r="I23" s="19" t="s">
        <v>20</v>
      </c>
      <c r="J23" s="22">
        <f t="shared" ref="J23" si="15">SUM(H23*25%)</f>
        <v>103750</v>
      </c>
      <c r="K23" s="22">
        <v>492</v>
      </c>
      <c r="L23" s="22">
        <f t="shared" ref="L23" si="16">SUM(H23-J23)/12*2.75%</f>
        <v>713.28125</v>
      </c>
      <c r="M23" s="23">
        <v>180.76</v>
      </c>
      <c r="N23" s="22">
        <f t="shared" ref="N23" si="17">SUM(K23+L23+M23)</f>
        <v>1386.04125</v>
      </c>
      <c r="O23" s="22">
        <f t="shared" ref="O23" si="18">SUM(J23*10%)</f>
        <v>10375</v>
      </c>
      <c r="P23" s="24">
        <v>53000</v>
      </c>
      <c r="Q23" s="19" t="s">
        <v>52</v>
      </c>
    </row>
    <row r="24" spans="2:19" ht="15">
      <c r="B24" s="9" t="s">
        <v>58</v>
      </c>
      <c r="C24" s="9">
        <v>15</v>
      </c>
      <c r="D24" s="9">
        <v>2</v>
      </c>
      <c r="E24" s="9">
        <v>5</v>
      </c>
      <c r="F24" s="9">
        <v>78</v>
      </c>
      <c r="G24" s="10">
        <f t="shared" si="14"/>
        <v>839.59199999999998</v>
      </c>
      <c r="H24" s="57" t="s">
        <v>48</v>
      </c>
      <c r="I24" s="58"/>
      <c r="J24" s="58"/>
      <c r="K24" s="58"/>
      <c r="L24" s="58"/>
      <c r="M24" s="58"/>
      <c r="N24" s="58"/>
      <c r="O24" s="58"/>
      <c r="P24" s="58"/>
      <c r="Q24" s="59"/>
    </row>
    <row r="25" spans="2:19">
      <c r="B25" s="15" t="s">
        <v>59</v>
      </c>
      <c r="C25" s="16">
        <v>14</v>
      </c>
      <c r="D25" s="16">
        <v>2</v>
      </c>
      <c r="E25" s="16">
        <v>6</v>
      </c>
      <c r="F25" s="16">
        <v>78</v>
      </c>
      <c r="G25" s="16">
        <v>840</v>
      </c>
      <c r="H25" s="57" t="s">
        <v>48</v>
      </c>
      <c r="I25" s="58"/>
      <c r="J25" s="58"/>
      <c r="K25" s="58"/>
      <c r="L25" s="58"/>
      <c r="M25" s="58"/>
      <c r="N25" s="58"/>
      <c r="O25" s="58"/>
      <c r="P25" s="58"/>
      <c r="Q25" s="59"/>
    </row>
    <row r="26" spans="2:19" ht="15">
      <c r="B26" s="13" t="s">
        <v>60</v>
      </c>
      <c r="C26" s="14">
        <v>17</v>
      </c>
      <c r="D26" s="19">
        <v>3</v>
      </c>
      <c r="E26" s="19">
        <v>3</v>
      </c>
      <c r="F26" s="19">
        <v>67</v>
      </c>
      <c r="G26" s="20">
        <f t="shared" ref="G26:G27" si="19">F26*10.764</f>
        <v>721.18799999999999</v>
      </c>
      <c r="H26" s="21">
        <v>417500</v>
      </c>
      <c r="I26" s="19" t="s">
        <v>20</v>
      </c>
      <c r="J26" s="22">
        <f t="shared" ref="J26:J27" si="20">SUM(H26*25%)</f>
        <v>104375</v>
      </c>
      <c r="K26" s="22">
        <v>495</v>
      </c>
      <c r="L26" s="22">
        <f t="shared" ref="L26:L27" si="21">SUM(H26-J26)/12*2.75%</f>
        <v>717.578125</v>
      </c>
      <c r="M26" s="23">
        <v>180.76</v>
      </c>
      <c r="N26" s="22">
        <f t="shared" ref="N26:N27" si="22">SUM(K26+L26+M26)</f>
        <v>1393.338125</v>
      </c>
      <c r="O26" s="22">
        <f t="shared" ref="O26:O27" si="23">SUM(J26*10%)</f>
        <v>10437.5</v>
      </c>
      <c r="P26" s="24">
        <v>53250</v>
      </c>
      <c r="Q26" s="19" t="s">
        <v>52</v>
      </c>
    </row>
    <row r="27" spans="2:19" ht="15">
      <c r="B27" s="13" t="s">
        <v>61</v>
      </c>
      <c r="C27" s="14">
        <v>18</v>
      </c>
      <c r="D27" s="19">
        <v>3</v>
      </c>
      <c r="E27" s="19">
        <v>2</v>
      </c>
      <c r="F27" s="19">
        <v>71</v>
      </c>
      <c r="G27" s="20">
        <f t="shared" si="19"/>
        <v>764.24399999999991</v>
      </c>
      <c r="H27" s="21">
        <v>430000</v>
      </c>
      <c r="I27" s="19" t="s">
        <v>54</v>
      </c>
      <c r="J27" s="22">
        <f t="shared" si="20"/>
        <v>107500</v>
      </c>
      <c r="K27" s="22">
        <v>510</v>
      </c>
      <c r="L27" s="22">
        <f t="shared" si="21"/>
        <v>739.0625</v>
      </c>
      <c r="M27" s="23">
        <v>184.86</v>
      </c>
      <c r="N27" s="22">
        <f t="shared" si="22"/>
        <v>1433.9225000000001</v>
      </c>
      <c r="O27" s="22">
        <f t="shared" si="23"/>
        <v>10750</v>
      </c>
      <c r="P27" s="24">
        <v>54500</v>
      </c>
      <c r="Q27" s="19" t="s">
        <v>55</v>
      </c>
    </row>
    <row r="28" spans="2:19" ht="15">
      <c r="B28" s="17" t="s">
        <v>62</v>
      </c>
      <c r="C28" s="18">
        <v>21</v>
      </c>
      <c r="D28" s="18">
        <v>3</v>
      </c>
      <c r="E28" s="18">
        <v>6</v>
      </c>
      <c r="F28" s="18">
        <v>78.5</v>
      </c>
      <c r="G28" s="18">
        <v>845</v>
      </c>
      <c r="H28" s="60" t="s">
        <v>48</v>
      </c>
      <c r="I28" s="61"/>
      <c r="J28" s="61"/>
      <c r="K28" s="61"/>
      <c r="L28" s="61"/>
      <c r="M28" s="61"/>
      <c r="N28" s="61"/>
      <c r="O28" s="61"/>
      <c r="P28" s="61"/>
      <c r="Q28" s="62"/>
    </row>
    <row r="29" spans="2:19" ht="15">
      <c r="B29" s="19" t="s">
        <v>63</v>
      </c>
      <c r="C29" s="19">
        <v>52</v>
      </c>
      <c r="D29" s="19">
        <v>8</v>
      </c>
      <c r="E29" s="19">
        <v>3</v>
      </c>
      <c r="F29" s="19">
        <v>67</v>
      </c>
      <c r="G29" s="20">
        <f>F29*10.764</f>
        <v>721.18799999999999</v>
      </c>
      <c r="H29" s="21">
        <v>422500</v>
      </c>
      <c r="I29" s="19" t="s">
        <v>20</v>
      </c>
      <c r="J29" s="22">
        <f>SUM(H29*25%)</f>
        <v>105625</v>
      </c>
      <c r="K29" s="22">
        <v>501</v>
      </c>
      <c r="L29" s="22">
        <f>SUM(H29-J29)/12*2.75%</f>
        <v>726.171875</v>
      </c>
      <c r="M29" s="23">
        <v>180.76</v>
      </c>
      <c r="N29" s="22">
        <f>SUM(K29+L29+M29)</f>
        <v>1407.931875</v>
      </c>
      <c r="O29" s="22">
        <f>SUM(J29*10%)</f>
        <v>10562.5</v>
      </c>
      <c r="P29" s="24">
        <v>53750</v>
      </c>
      <c r="Q29" s="19" t="s">
        <v>52</v>
      </c>
    </row>
    <row r="30" spans="2:19" ht="15">
      <c r="B30" s="19" t="s">
        <v>64</v>
      </c>
      <c r="C30" s="19">
        <v>53</v>
      </c>
      <c r="D30" s="19">
        <v>8</v>
      </c>
      <c r="E30" s="19">
        <v>2</v>
      </c>
      <c r="F30" s="19">
        <v>71.5</v>
      </c>
      <c r="G30" s="20">
        <f t="shared" ref="G30" si="24">F30*10.764</f>
        <v>769.62599999999998</v>
      </c>
      <c r="H30" s="21">
        <v>435000</v>
      </c>
      <c r="I30" s="19" t="s">
        <v>54</v>
      </c>
      <c r="J30" s="22">
        <f t="shared" ref="J30" si="25">SUM(H30*25%)</f>
        <v>108750</v>
      </c>
      <c r="K30" s="22">
        <v>516</v>
      </c>
      <c r="L30" s="22">
        <f t="shared" ref="L30" si="26">SUM(H30-J30)/12*2.75%</f>
        <v>747.65625</v>
      </c>
      <c r="M30" s="23">
        <v>184.86</v>
      </c>
      <c r="N30" s="22">
        <f t="shared" ref="N30" si="27">SUM(K30+L30+M30)</f>
        <v>1448.5162500000001</v>
      </c>
      <c r="O30" s="22">
        <f t="shared" ref="O30" si="28">SUM(J30*10%)</f>
        <v>10875</v>
      </c>
      <c r="P30" s="24">
        <v>55000</v>
      </c>
      <c r="Q30" s="19" t="s">
        <v>55</v>
      </c>
    </row>
    <row r="31" spans="2:19" ht="15">
      <c r="G31" s="1"/>
      <c r="L31" s="1"/>
      <c r="N31" s="1"/>
    </row>
    <row r="32" spans="2:19">
      <c r="B32" s="2" t="s">
        <v>65</v>
      </c>
      <c r="C32" s="2"/>
      <c r="D32" s="2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spans="2:19">
      <c r="B33" s="4"/>
      <c r="C33" s="4"/>
      <c r="D33" s="4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2:19" ht="15">
      <c r="B34" s="55" t="s">
        <v>66</v>
      </c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</row>
    <row r="35" spans="2:19" ht="25.5" customHeight="1">
      <c r="B35" s="56" t="s">
        <v>67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</row>
    <row r="36" spans="2:19" ht="21.75" customHeight="1">
      <c r="B36" s="48" t="s">
        <v>68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2:19" ht="23.25" customHeight="1">
      <c r="B37" s="55" t="s">
        <v>69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</row>
    <row r="38" spans="2:19" ht="24.75" customHeight="1">
      <c r="B38" s="70" t="s">
        <v>70</v>
      </c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</row>
    <row r="39" spans="2:19" ht="15">
      <c r="B39" s="72" t="s">
        <v>71</v>
      </c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</row>
    <row r="40" spans="2:19" ht="15">
      <c r="B40" s="73" t="s">
        <v>72</v>
      </c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</row>
    <row r="41" spans="2:19" ht="15">
      <c r="B41" s="74" t="s">
        <v>73</v>
      </c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</row>
    <row r="42" spans="2:19" ht="15">
      <c r="B42" s="75" t="s">
        <v>74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</row>
    <row r="43" spans="2:19" ht="15">
      <c r="B43" s="29"/>
      <c r="C43" s="29"/>
      <c r="D43" s="29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1" t="s">
        <v>75</v>
      </c>
      <c r="R43" s="30"/>
      <c r="S43" s="30"/>
    </row>
    <row r="44" spans="2:19" ht="14.45" customHeight="1"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</row>
    <row r="45" spans="2:19" ht="15"/>
    <row r="46" spans="2:19" ht="15"/>
    <row r="47" spans="2:19" ht="15"/>
    <row r="48" spans="2:19" ht="15"/>
    <row r="49" ht="15"/>
  </sheetData>
  <mergeCells count="18">
    <mergeCell ref="B44:S44"/>
    <mergeCell ref="B37:S37"/>
    <mergeCell ref="B38:S38"/>
    <mergeCell ref="B39:S39"/>
    <mergeCell ref="B40:S40"/>
    <mergeCell ref="B41:S41"/>
    <mergeCell ref="B42:S42"/>
    <mergeCell ref="B36:S36"/>
    <mergeCell ref="B9:Q9"/>
    <mergeCell ref="B19:Q19"/>
    <mergeCell ref="B34:S34"/>
    <mergeCell ref="B35:S35"/>
    <mergeCell ref="H24:Q24"/>
    <mergeCell ref="H22:Q22"/>
    <mergeCell ref="H25:Q25"/>
    <mergeCell ref="H28:Q28"/>
    <mergeCell ref="H17:Q17"/>
    <mergeCell ref="H18:Q18"/>
  </mergeCells>
  <pageMargins left="0.7" right="0.7" top="0.75" bottom="0.75" header="0.3" footer="0.3"/>
  <pageSetup paperSize="9" scale="63" orientation="landscape" r:id="rId1"/>
  <customProperties>
    <customPr name="QAA_DRILLPATH_NODE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72637594BF984190332F16275402CD" ma:contentTypeVersion="17" ma:contentTypeDescription="Create a new document." ma:contentTypeScope="" ma:versionID="2d3a8e013e87cbec3758f3345295c1b4">
  <xsd:schema xmlns:xsd="http://www.w3.org/2001/XMLSchema" xmlns:xs="http://www.w3.org/2001/XMLSchema" xmlns:p="http://schemas.microsoft.com/office/2006/metadata/properties" xmlns:ns2="c7da9c25-aca1-487e-ba03-de4458b5a727" xmlns:ns3="73fd35d2-9cab-4b7a-b8a8-f2c6e2a8bff0" targetNamespace="http://schemas.microsoft.com/office/2006/metadata/properties" ma:root="true" ma:fieldsID="36769aa7c63ff69c7ded90b6bfa854f6" ns2:_="" ns3:_="">
    <xsd:import namespace="c7da9c25-aca1-487e-ba03-de4458b5a727"/>
    <xsd:import namespace="73fd35d2-9cab-4b7a-b8a8-f2c6e2a8bf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da9c25-aca1-487e-ba03-de4458b5a7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53bdc1c5-6a77-4c1e-aab8-44302c8aa1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4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d35d2-9cab-4b7a-b8a8-f2c6e2a8bff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c403f6f-3cf7-463e-b0dd-60669724ae1c}" ma:internalName="TaxCatchAll" ma:showField="CatchAllData" ma:web="73fd35d2-9cab-4b7a-b8a8-f2c6e2a8bf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3fd35d2-9cab-4b7a-b8a8-f2c6e2a8bff0" xsi:nil="true"/>
    <lcf76f155ced4ddcb4097134ff3c332f xmlns="c7da9c25-aca1-487e-ba03-de4458b5a727">
      <Terms xmlns="http://schemas.microsoft.com/office/infopath/2007/PartnerControls"/>
    </lcf76f155ced4ddcb4097134ff3c332f>
    <_Flow_SignoffStatus xmlns="c7da9c25-aca1-487e-ba03-de4458b5a727" xsi:nil="true"/>
    <SharedWithUsers xmlns="73fd35d2-9cab-4b7a-b8a8-f2c6e2a8bff0">
      <UserInfo>
        <DisplayName>Julian Agyeman</DisplayName>
        <AccountId>37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FC651647-4A1E-4D03-9FB3-F8C84FE8AA2C}"/>
</file>

<file path=customXml/itemProps2.xml><?xml version="1.0" encoding="utf-8"?>
<ds:datastoreItem xmlns:ds="http://schemas.openxmlformats.org/officeDocument/2006/customXml" ds:itemID="{83F2A9F2-6A38-4AE8-A4F6-7C3588472125}"/>
</file>

<file path=customXml/itemProps3.xml><?xml version="1.0" encoding="utf-8"?>
<ds:datastoreItem xmlns:ds="http://schemas.openxmlformats.org/officeDocument/2006/customXml" ds:itemID="{CE4E592C-A400-49FB-8E93-E98F9ED39C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Origin Housing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marcia</dc:creator>
  <cp:keywords/>
  <dc:description/>
  <cp:lastModifiedBy>Marcia Fuller</cp:lastModifiedBy>
  <cp:revision/>
  <dcterms:created xsi:type="dcterms:W3CDTF">2022-04-21T13:30:00Z</dcterms:created>
  <dcterms:modified xsi:type="dcterms:W3CDTF">2023-05-09T16:30:45Z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0x010100C372637594BF984190332F16275402CD</vt:lpwstr>
  </property>
  <property fmtid="{D5CDD505-2E9C-101B-9397-08002B2CF9AE}" pid="3" name="MediaServiceImageTags">
    <vt:lpwstr/>
  </property>
</Properties>
</file>